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balancesheet" sheetId="1" r:id="rId1"/>
    <sheet name="statement of equity" sheetId="2" r:id="rId2"/>
    <sheet name="incomestatement" sheetId="3" r:id="rId3"/>
    <sheet name="cashflow" sheetId="4" r:id="rId4"/>
  </sheets>
  <externalReferences>
    <externalReference r:id="rId7"/>
  </externalReferences>
  <definedNames>
    <definedName name="_xlnm.Print_Area" localSheetId="0">'balancesheet'!$A$1:$G$42</definedName>
    <definedName name="_xlnm.Print_Area" localSheetId="3">'cashflow'!$A$1:$E$50</definedName>
    <definedName name="_xlnm.Print_Area" localSheetId="1">'statement of equity'!$A$1:$P$59</definedName>
  </definedNames>
  <calcPr fullCalcOnLoad="1"/>
</workbook>
</file>

<file path=xl/sharedStrings.xml><?xml version="1.0" encoding="utf-8"?>
<sst xmlns="http://schemas.openxmlformats.org/spreadsheetml/2006/main" count="165" uniqueCount="111">
  <si>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</si>
  <si>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</si>
  <si>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</si>
  <si>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</si>
  <si>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</si>
  <si>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</si>
  <si>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</si>
  <si>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</si>
  <si>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</si>
  <si>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</si>
  <si>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</si>
  <si>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</si>
  <si>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</si>
  <si>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</si>
  <si>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</si>
  <si>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</si>
  <si>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</si>
  <si>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</si>
  <si>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</si>
  <si>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</si>
  <si>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</si>
  <si>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</si>
  <si>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</si>
  <si>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</si>
  <si>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</si>
  <si>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</si>
  <si>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</si>
  <si>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</si>
  <si>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At 1 April 2004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</si>
  <si>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</si>
  <si>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</si>
  <si>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</si>
  <si>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</si>
  <si>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</si>
  <si>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</si>
  <si>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</si>
  <si>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</si>
  <si>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</si>
  <si>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</si>
  <si>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</si>
  <si>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</si>
  <si>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</si>
  <si>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</si>
  <si>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Condensed consolidated income statement</t>
  </si>
  <si>
    <t>.</t>
  </si>
  <si>
    <t>3 months ended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</si>
  <si>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</si>
  <si>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</si>
  <si>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</si>
  <si>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</si>
  <si>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</si>
  <si>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</si>
  <si>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</si>
  <si>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</si>
  <si>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</si>
  <si>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</si>
  <si>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</si>
  <si>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</si>
  <si>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</si>
  <si>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</si>
  <si>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</si>
  <si>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</si>
  <si>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</si>
  <si>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</si>
  <si>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</si>
  <si>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</si>
  <si>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</si>
  <si>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</si>
  <si>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</si>
  <si>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</si>
  <si>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</si>
  <si>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</si>
  <si>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</si>
  <si>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</si>
  <si>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</si>
  <si>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</si>
  <si>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</si>
  <si>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</si>
  <si>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</si>
  <si>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</si>
  <si>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</si>
  <si>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</si>
  <si>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</si>
  <si>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</si>
  <si>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</si>
  <si>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(Overdraft)</t>
  </si>
  <si>
    <t>31.03.2004</t>
  </si>
  <si>
    <t>Property, plant and equipment</t>
  </si>
  <si>
    <t>Current assets</t>
  </si>
  <si>
    <t>Trade debtors &amp; other receivables</t>
  </si>
  <si>
    <t>Cash and cash equivalents</t>
  </si>
  <si>
    <t>Current liabilities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</si>
  <si>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</si>
  <si>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</si>
  <si>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</si>
  <si>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</si>
  <si>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</si>
  <si>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</si>
  <si>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</si>
  <si>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tax liabilities</t>
  </si>
  <si>
    <t>Deferred taxation</t>
  </si>
  <si>
    <t>Net cash generated from/(used in) operating activities</t>
  </si>
  <si>
    <t>for the period ended 31 Mar 2005</t>
  </si>
  <si>
    <t>31 Mar</t>
  </si>
  <si>
    <t>Year ended</t>
  </si>
  <si>
    <t>for the year ended 31 Mar 2005</t>
  </si>
  <si>
    <t>31.03.2005</t>
  </si>
  <si>
    <t>Net cash (used in)/generated from financing activities</t>
  </si>
  <si>
    <t>Condensed consolidated balance sheet as at 31 Mar 2005</t>
  </si>
  <si>
    <t>Deferred tax assets</t>
  </si>
  <si>
    <t>At 31 Mar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</si>
</sst>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</numFmts>
  <fonts count="23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2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2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2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1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0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2" xfId="15" applyNumberFormat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168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41" fontId="8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2" fillId="0" borderId="1" xfId="0" applyNumberFormat="1" applyFont="1" applyBorder="1" applyAlignment="1">
      <alignment/>
    </xf>
    <xf numFmtId="41" fontId="15" fillId="0" borderId="5" xfId="0" applyNumberFormat="1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15" fillId="0" borderId="8" xfId="0" applyNumberFormat="1" applyFont="1" applyFill="1" applyBorder="1" applyAlignment="1">
      <alignment/>
    </xf>
    <xf numFmtId="41" fontId="22" fillId="0" borderId="6" xfId="0" applyNumberFormat="1" applyFont="1" applyBorder="1" applyAlignment="1">
      <alignment/>
    </xf>
    <xf numFmtId="169" fontId="15" fillId="0" borderId="5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/>
    </xf>
    <xf numFmtId="41" fontId="15" fillId="0" borderId="6" xfId="0" applyNumberFormat="1" applyFont="1" applyFill="1" applyBorder="1" applyAlignment="1">
      <alignment/>
    </xf>
    <xf numFmtId="41" fontId="22" fillId="0" borderId="7" xfId="0" applyNumberFormat="1" applyFont="1" applyBorder="1" applyAlignment="1">
      <alignment/>
    </xf>
    <xf numFmtId="41" fontId="15" fillId="0" borderId="4" xfId="0" applyNumberFormat="1" applyFont="1" applyFill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Alignment="1">
      <alignment/>
    </xf>
    <xf numFmtId="41" fontId="15" fillId="0" borderId="0" xfId="0" applyNumberFormat="1" applyFont="1" applyFill="1" applyAlignment="1">
      <alignment/>
    </xf>
    <xf numFmtId="41" fontId="15" fillId="0" borderId="9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Hyperlink" xfId="20"/>
    <cellStyle name="Normal_CF" xfId="21"/>
    <cellStyle name="Normal_Prestima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76200</xdr:rowOff>
    </xdr:from>
    <xdr:to>
      <xdr:col>5</xdr:col>
      <xdr:colOff>0</xdr:colOff>
      <xdr:row>25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8</xdr:col>
      <xdr:colOff>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962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85058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60" workbookViewId="0" topLeftCell="A13">
      <selection activeCell="B38" sqref="B38"/>
    </sheetView>
  </sheetViews>
  <sheetFormatPr defaultColWidth="9.140625" defaultRowHeight="12.75"/>
  <cols>
    <col min="1" max="1" width="3.57421875" style="6" customWidth="1"/>
    <col min="2" max="2" width="55.140625" style="6" customWidth="1"/>
    <col min="3" max="3" width="8.421875" style="73" customWidth="1"/>
    <col min="4" max="4" width="8.00390625" style="73" customWidth="1"/>
    <col min="5" max="5" width="15.8515625" style="73" customWidth="1"/>
    <col min="6" max="6" width="2.421875" style="73" customWidth="1"/>
    <col min="7" max="7" width="15.8515625" style="73" customWidth="1"/>
    <col min="8" max="16384" width="9.140625" style="73" customWidth="1"/>
  </cols>
  <sheetData>
    <row r="1" spans="1:4" ht="22.5">
      <c r="A1" s="71" t="s">
        <v>40</v>
      </c>
      <c r="B1" s="72"/>
      <c r="C1" s="72"/>
      <c r="D1" s="72"/>
    </row>
    <row r="2" spans="1:7" ht="20.25">
      <c r="A2" s="74" t="s">
        <v>41</v>
      </c>
      <c r="B2" s="75"/>
      <c r="C2" s="75"/>
      <c r="D2" s="75"/>
      <c r="E2" s="16"/>
      <c r="F2" s="16"/>
      <c r="G2" s="16"/>
    </row>
    <row r="3" spans="1:7" ht="20.25">
      <c r="A3" s="74" t="s">
        <v>42</v>
      </c>
      <c r="B3" s="76"/>
      <c r="C3" s="76"/>
      <c r="D3" s="76"/>
      <c r="E3" s="16"/>
      <c r="F3" s="16"/>
      <c r="G3" s="16"/>
    </row>
    <row r="4" spans="1:7" ht="20.25">
      <c r="A4" s="77"/>
      <c r="B4" s="77"/>
      <c r="C4" s="77"/>
      <c r="D4" s="77"/>
      <c r="E4" s="16"/>
      <c r="F4" s="16"/>
      <c r="G4" s="16"/>
    </row>
    <row r="5" spans="1:7" ht="22.5">
      <c r="A5" s="78" t="s">
        <v>108</v>
      </c>
      <c r="B5" s="22"/>
      <c r="C5" s="22"/>
      <c r="D5" s="22"/>
      <c r="E5" s="16"/>
      <c r="F5" s="16"/>
      <c r="G5" s="16"/>
    </row>
    <row r="6" spans="1:7" ht="20.25">
      <c r="A6" s="101"/>
      <c r="B6" s="101"/>
      <c r="C6" s="101"/>
      <c r="D6" s="101"/>
      <c r="E6" s="16"/>
      <c r="F6" s="16"/>
      <c r="G6" s="16"/>
    </row>
    <row r="7" spans="1:7" ht="20.25">
      <c r="A7" s="102"/>
      <c r="B7" s="102"/>
      <c r="C7" s="102"/>
      <c r="D7" s="102"/>
      <c r="E7" s="16"/>
      <c r="F7" s="16"/>
      <c r="G7" s="16"/>
    </row>
    <row r="8" spans="1:7" ht="20.25">
      <c r="A8" s="102"/>
      <c r="B8" s="102"/>
      <c r="C8" s="102"/>
      <c r="D8" s="102"/>
      <c r="E8" s="16"/>
      <c r="F8" s="16"/>
      <c r="G8" s="16"/>
    </row>
    <row r="9" spans="1:7" s="105" customFormat="1" ht="18.75">
      <c r="A9" s="103"/>
      <c r="B9" s="103"/>
      <c r="C9" s="103" t="s">
        <v>8</v>
      </c>
      <c r="D9" s="103"/>
      <c r="E9" s="104" t="s">
        <v>106</v>
      </c>
      <c r="F9" s="80"/>
      <c r="G9" s="104" t="s">
        <v>86</v>
      </c>
    </row>
    <row r="10" spans="1:7" ht="18.75">
      <c r="A10" s="106"/>
      <c r="B10" s="106"/>
      <c r="C10" s="106"/>
      <c r="D10" s="106"/>
      <c r="E10" s="103" t="s">
        <v>59</v>
      </c>
      <c r="F10" s="25"/>
      <c r="G10" s="103" t="s">
        <v>59</v>
      </c>
    </row>
    <row r="11" spans="1:7" ht="18.75">
      <c r="A11" s="80" t="s">
        <v>87</v>
      </c>
      <c r="B11" s="25"/>
      <c r="C11" s="79"/>
      <c r="D11" s="79"/>
      <c r="E11" s="107">
        <v>86873</v>
      </c>
      <c r="F11" s="25"/>
      <c r="G11" s="107">
        <v>96888</v>
      </c>
    </row>
    <row r="12" spans="1:7" ht="18.75">
      <c r="A12" s="80" t="s">
        <v>109</v>
      </c>
      <c r="B12" s="25"/>
      <c r="C12" s="79"/>
      <c r="D12" s="79"/>
      <c r="E12" s="107">
        <v>199</v>
      </c>
      <c r="F12" s="25"/>
      <c r="G12" s="107">
        <v>0</v>
      </c>
    </row>
    <row r="13" spans="1:7" ht="18.75">
      <c r="A13" s="80"/>
      <c r="B13" s="25"/>
      <c r="C13" s="79"/>
      <c r="D13" s="79"/>
      <c r="E13" s="107"/>
      <c r="F13" s="25"/>
      <c r="G13" s="107"/>
    </row>
    <row r="14" spans="1:7" ht="18.75">
      <c r="A14" s="80"/>
      <c r="B14" s="25"/>
      <c r="C14" s="79"/>
      <c r="D14" s="79"/>
      <c r="E14" s="107"/>
      <c r="F14" s="25"/>
      <c r="G14" s="107"/>
    </row>
    <row r="15" spans="1:7" ht="18.75">
      <c r="A15" s="25"/>
      <c r="B15" s="25"/>
      <c r="C15" s="25"/>
      <c r="D15" s="25"/>
      <c r="E15" s="108"/>
      <c r="F15" s="25"/>
      <c r="G15" s="108"/>
    </row>
    <row r="16" spans="1:7" ht="18.75">
      <c r="A16" s="80" t="s">
        <v>88</v>
      </c>
      <c r="B16" s="25"/>
      <c r="C16" s="25"/>
      <c r="D16" s="25"/>
      <c r="E16" s="109"/>
      <c r="F16" s="25"/>
      <c r="G16" s="109"/>
    </row>
    <row r="17" spans="1:7" ht="18.75">
      <c r="A17" s="25"/>
      <c r="B17" s="25" t="s">
        <v>66</v>
      </c>
      <c r="C17" s="25"/>
      <c r="D17" s="25"/>
      <c r="E17" s="110">
        <v>116613</v>
      </c>
      <c r="F17" s="25"/>
      <c r="G17" s="111">
        <v>72030</v>
      </c>
    </row>
    <row r="18" spans="1:7" ht="18.75">
      <c r="A18" s="25"/>
      <c r="B18" s="25" t="s">
        <v>89</v>
      </c>
      <c r="C18" s="25"/>
      <c r="D18" s="25"/>
      <c r="E18" s="110">
        <v>86623</v>
      </c>
      <c r="F18" s="25"/>
      <c r="G18" s="112">
        <v>54654</v>
      </c>
    </row>
    <row r="19" spans="1:7" ht="18.75">
      <c r="A19" s="25"/>
      <c r="B19" s="25" t="s">
        <v>90</v>
      </c>
      <c r="C19" s="25"/>
      <c r="D19" s="25"/>
      <c r="E19" s="110">
        <v>30444</v>
      </c>
      <c r="F19" s="25"/>
      <c r="G19" s="113">
        <v>45196</v>
      </c>
    </row>
    <row r="20" spans="1:7" ht="21.75" customHeight="1">
      <c r="A20" s="25"/>
      <c r="B20" s="25"/>
      <c r="C20" s="25"/>
      <c r="D20" s="25"/>
      <c r="E20" s="114">
        <f>SUM(E17:E19)</f>
        <v>233680</v>
      </c>
      <c r="F20" s="25"/>
      <c r="G20" s="114">
        <f>SUM(G17:G19)</f>
        <v>171880</v>
      </c>
    </row>
    <row r="21" spans="1:7" ht="18.75">
      <c r="A21" s="80" t="s">
        <v>91</v>
      </c>
      <c r="B21" s="25"/>
      <c r="C21" s="25"/>
      <c r="D21" s="25"/>
      <c r="E21" s="115"/>
      <c r="F21" s="25"/>
      <c r="G21" s="115"/>
    </row>
    <row r="22" spans="1:7" ht="18.75">
      <c r="A22" s="25"/>
      <c r="B22" s="25" t="s">
        <v>68</v>
      </c>
      <c r="C22" s="25"/>
      <c r="D22" s="25"/>
      <c r="E22" s="110">
        <v>48782</v>
      </c>
      <c r="F22" s="25"/>
      <c r="G22" s="112">
        <v>26443</v>
      </c>
    </row>
    <row r="23" spans="1:7" ht="18.75">
      <c r="A23" s="25"/>
      <c r="B23" s="25" t="s">
        <v>92</v>
      </c>
      <c r="C23" s="25"/>
      <c r="D23" s="25"/>
      <c r="E23" s="116">
        <v>94838</v>
      </c>
      <c r="F23" s="25"/>
      <c r="G23" s="112">
        <v>91315</v>
      </c>
    </row>
    <row r="24" spans="1:7" ht="18.75">
      <c r="A24" s="25"/>
      <c r="B24" s="25" t="s">
        <v>93</v>
      </c>
      <c r="C24" s="25"/>
      <c r="D24" s="25"/>
      <c r="E24" s="110">
        <v>5500</v>
      </c>
      <c r="F24" s="25"/>
      <c r="G24" s="117">
        <v>4310</v>
      </c>
    </row>
    <row r="25" spans="1:7" ht="18.75">
      <c r="A25" s="25"/>
      <c r="B25" s="25"/>
      <c r="C25" s="25"/>
      <c r="D25" s="25"/>
      <c r="E25" s="118">
        <f>SUM(E22:E24)</f>
        <v>149120</v>
      </c>
      <c r="F25" s="25"/>
      <c r="G25" s="118">
        <f>SUM(G21:G24)</f>
        <v>122068</v>
      </c>
    </row>
    <row r="26" spans="1:7" ht="18.75">
      <c r="A26" s="25"/>
      <c r="B26" s="25"/>
      <c r="C26" s="25"/>
      <c r="D26" s="25"/>
      <c r="E26" s="119"/>
      <c r="F26" s="25"/>
      <c r="G26" s="119"/>
    </row>
    <row r="27" spans="1:7" ht="18.75">
      <c r="A27" s="80" t="s">
        <v>94</v>
      </c>
      <c r="B27" s="25"/>
      <c r="C27" s="25"/>
      <c r="D27" s="25"/>
      <c r="E27" s="120">
        <f>E20-E25</f>
        <v>84560</v>
      </c>
      <c r="F27" s="25"/>
      <c r="G27" s="120">
        <f>G20-G25</f>
        <v>49812</v>
      </c>
    </row>
    <row r="28" spans="1:7" ht="19.5" thickBot="1">
      <c r="A28" s="25"/>
      <c r="B28" s="25"/>
      <c r="C28" s="25"/>
      <c r="D28" s="25"/>
      <c r="E28" s="121">
        <f>E11+E27+E12</f>
        <v>171632</v>
      </c>
      <c r="F28" s="25"/>
      <c r="G28" s="121">
        <f>G11+G27</f>
        <v>146700</v>
      </c>
    </row>
    <row r="29" spans="1:7" ht="19.5" thickTop="1">
      <c r="A29" s="25"/>
      <c r="B29" s="25"/>
      <c r="C29" s="25"/>
      <c r="D29" s="25"/>
      <c r="E29" s="122"/>
      <c r="F29" s="25"/>
      <c r="G29" s="122"/>
    </row>
    <row r="30" spans="1:7" ht="18.75">
      <c r="A30" s="25"/>
      <c r="B30" s="25"/>
      <c r="C30" s="25"/>
      <c r="D30" s="25"/>
      <c r="E30" s="123"/>
      <c r="F30" s="25"/>
      <c r="G30" s="123"/>
    </row>
    <row r="31" spans="1:7" ht="18.75">
      <c r="A31" s="25"/>
      <c r="B31" s="25" t="s">
        <v>95</v>
      </c>
      <c r="C31" s="25"/>
      <c r="D31" s="25"/>
      <c r="E31" s="123"/>
      <c r="F31" s="25"/>
      <c r="G31" s="123"/>
    </row>
    <row r="32" spans="1:7" ht="18.75">
      <c r="A32" s="80" t="s">
        <v>96</v>
      </c>
      <c r="B32" s="25"/>
      <c r="C32" s="25"/>
      <c r="D32" s="25"/>
      <c r="E32" s="123"/>
      <c r="F32" s="25"/>
      <c r="G32" s="123"/>
    </row>
    <row r="33" spans="1:7" ht="18.75">
      <c r="A33" s="25"/>
      <c r="B33" s="25" t="s">
        <v>97</v>
      </c>
      <c r="C33" s="25"/>
      <c r="D33" s="25"/>
      <c r="E33" s="124">
        <v>95547</v>
      </c>
      <c r="F33" s="25"/>
      <c r="G33" s="124">
        <v>94169</v>
      </c>
    </row>
    <row r="34" spans="1:7" ht="18.75">
      <c r="A34" s="25"/>
      <c r="B34" s="25" t="s">
        <v>98</v>
      </c>
      <c r="C34" s="25"/>
      <c r="D34" s="25"/>
      <c r="E34" s="124">
        <v>61874</v>
      </c>
      <c r="F34" s="25"/>
      <c r="G34" s="124">
        <v>32340</v>
      </c>
    </row>
    <row r="35" spans="1:7" ht="18.75">
      <c r="A35" s="25"/>
      <c r="B35" s="25"/>
      <c r="C35" s="25"/>
      <c r="D35" s="25"/>
      <c r="E35" s="125">
        <f>SUM(E33:E34)</f>
        <v>157421</v>
      </c>
      <c r="F35" s="25"/>
      <c r="G35" s="125">
        <f>SUM(G33:G34)</f>
        <v>126509</v>
      </c>
    </row>
    <row r="36" spans="1:7" ht="18.75">
      <c r="A36" s="25"/>
      <c r="B36" s="25"/>
      <c r="C36" s="25"/>
      <c r="D36" s="25"/>
      <c r="E36" s="122"/>
      <c r="F36" s="25"/>
      <c r="G36" s="122"/>
    </row>
    <row r="37" spans="1:7" ht="18.75">
      <c r="A37" s="80" t="s">
        <v>99</v>
      </c>
      <c r="B37" s="25"/>
      <c r="C37" s="25"/>
      <c r="D37" s="25"/>
      <c r="E37" s="122"/>
      <c r="F37" s="25"/>
      <c r="G37" s="122"/>
    </row>
    <row r="38" spans="1:7" ht="18.75">
      <c r="A38" s="80"/>
      <c r="B38" s="25" t="s">
        <v>92</v>
      </c>
      <c r="C38" s="25"/>
      <c r="D38" s="25"/>
      <c r="E38" s="118">
        <v>11451</v>
      </c>
      <c r="F38" s="25"/>
      <c r="G38" s="118">
        <v>13076</v>
      </c>
    </row>
    <row r="39" spans="1:7" ht="18.75">
      <c r="A39" s="25"/>
      <c r="B39" s="25" t="s">
        <v>100</v>
      </c>
      <c r="C39" s="25"/>
      <c r="D39" s="25"/>
      <c r="E39" s="117">
        <v>2760</v>
      </c>
      <c r="F39" s="25"/>
      <c r="G39" s="117">
        <v>7115</v>
      </c>
    </row>
    <row r="40" spans="1:7" ht="18.75">
      <c r="A40" s="25"/>
      <c r="B40" s="25"/>
      <c r="C40" s="25"/>
      <c r="D40" s="25"/>
      <c r="E40" s="124">
        <f>E38+E39</f>
        <v>14211</v>
      </c>
      <c r="F40" s="25"/>
      <c r="G40" s="124">
        <f>G38+G39</f>
        <v>20191</v>
      </c>
    </row>
    <row r="41" spans="1:7" ht="18.75">
      <c r="A41" s="25"/>
      <c r="B41" s="25"/>
      <c r="C41" s="25"/>
      <c r="D41" s="25"/>
      <c r="E41" s="124"/>
      <c r="F41" s="25"/>
      <c r="G41" s="124"/>
    </row>
    <row r="42" spans="1:7" ht="19.5" thickBot="1">
      <c r="A42" s="25"/>
      <c r="B42" s="25"/>
      <c r="C42" s="25"/>
      <c r="D42" s="25"/>
      <c r="E42" s="121">
        <f>E35+E40</f>
        <v>171632</v>
      </c>
      <c r="F42" s="25"/>
      <c r="G42" s="121">
        <f>G35+G40</f>
        <v>146700</v>
      </c>
    </row>
    <row r="43" spans="1:7" ht="19.5" thickTop="1">
      <c r="A43" s="25"/>
      <c r="B43" s="25"/>
      <c r="C43" s="25"/>
      <c r="D43" s="25"/>
      <c r="E43" s="25"/>
      <c r="F43" s="25"/>
      <c r="G43" s="25"/>
    </row>
  </sheetData>
  <printOptions/>
  <pageMargins left="0.75" right="0.75" top="1" bottom="1" header="0.5" footer="0.5"/>
  <pageSetup horizontalDpi="360" verticalDpi="360" orientation="portrait" scale="7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9"/>
  <sheetViews>
    <sheetView view="pageBreakPreview" zoomScale="60" workbookViewId="0" topLeftCell="A1">
      <selection activeCell="L35" sqref="L35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105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28</v>
      </c>
      <c r="E33" s="50"/>
      <c r="F33" s="54">
        <v>94169</v>
      </c>
      <c r="G33" s="55"/>
      <c r="H33" s="54">
        <v>0</v>
      </c>
      <c r="I33" s="54"/>
      <c r="J33" s="54">
        <v>196</v>
      </c>
      <c r="K33" s="54"/>
      <c r="L33" s="54">
        <v>-582</v>
      </c>
      <c r="M33" s="54"/>
      <c r="N33" s="54">
        <v>32726</v>
      </c>
      <c r="O33" s="55"/>
      <c r="P33" s="54">
        <f>SUM(F33,H33,J33,N33,L33)</f>
        <v>126509</v>
      </c>
    </row>
    <row r="34" spans="2:16" ht="18.75">
      <c r="B34" s="56" t="s">
        <v>29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94169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-582</v>
      </c>
      <c r="M35" s="55"/>
      <c r="N35" s="54">
        <f>SUM(N33:N34)</f>
        <v>32726</v>
      </c>
      <c r="O35" s="55"/>
      <c r="P35" s="54">
        <f>SUM(P33:P34)</f>
        <v>126509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30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31</v>
      </c>
      <c r="C38" s="58"/>
      <c r="D38" s="58"/>
      <c r="E38" s="58"/>
      <c r="F38" s="59">
        <v>1378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1378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32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33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34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35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-302</v>
      </c>
      <c r="M44" s="59"/>
      <c r="N44" s="60"/>
      <c r="O44" s="60"/>
      <c r="P44" s="54">
        <f>SUM(F44,H44,J44,N44,L44)</f>
        <v>-302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36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41277</v>
      </c>
      <c r="O46" s="55"/>
      <c r="P46" s="54">
        <f>SUM(F46,H46,J46,N46,L46)</f>
        <v>41277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-11441</v>
      </c>
      <c r="O48" s="55"/>
      <c r="P48" s="54">
        <f>SUM(F48,H48,J48,N48,L48)</f>
        <v>-11441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110</v>
      </c>
      <c r="E50" s="50"/>
      <c r="F50" s="66">
        <f>SUM(F35:F48)</f>
        <v>95547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-884</v>
      </c>
      <c r="M50" s="55"/>
      <c r="N50" s="66">
        <f>SUM(N35:N48)</f>
        <v>62562</v>
      </c>
      <c r="O50" s="55"/>
      <c r="P50" s="66">
        <f>SUM(P35:P48)</f>
        <v>157421</v>
      </c>
      <c r="Q50" s="68"/>
      <c r="R50" s="69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18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37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38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39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3:16" ht="15.75">
      <c r="C107" s="21"/>
      <c r="D107" s="21"/>
      <c r="E107" s="9"/>
      <c r="F107" s="9"/>
      <c r="G107" s="9"/>
      <c r="H107" s="9"/>
      <c r="J107" s="9"/>
      <c r="K107" s="9"/>
      <c r="L107" s="9"/>
      <c r="M107" s="9"/>
      <c r="N107" s="9"/>
      <c r="O107" s="50"/>
      <c r="P107" s="50"/>
    </row>
    <row r="108" spans="5:16" ht="15.75">
      <c r="E108" s="50"/>
      <c r="F108" s="51"/>
      <c r="G108" s="46"/>
      <c r="H108" s="51"/>
      <c r="I108" s="48"/>
      <c r="J108" s="51"/>
      <c r="K108" s="48"/>
      <c r="L108" s="48"/>
      <c r="M108" s="48"/>
      <c r="N108" s="51"/>
      <c r="O108" s="46"/>
      <c r="P108" s="51"/>
    </row>
    <row r="109" spans="2:16" ht="15.75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</sheetData>
  <printOptions/>
  <pageMargins left="0.75" right="0.75" top="1" bottom="1" header="0.5" footer="0.5"/>
  <pageSetup horizontalDpi="360" verticalDpi="36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 topLeftCell="A2">
      <selection activeCell="G24" sqref="G24"/>
    </sheetView>
  </sheetViews>
  <sheetFormatPr defaultColWidth="9.140625" defaultRowHeight="12.75"/>
  <cols>
    <col min="1" max="1" width="39.7109375" style="73" customWidth="1"/>
    <col min="2" max="2" width="1.421875" style="73" customWidth="1"/>
    <col min="3" max="3" width="11.140625" style="73" customWidth="1"/>
    <col min="4" max="4" width="0.9921875" style="73" customWidth="1"/>
    <col min="5" max="5" width="10.7109375" style="73" customWidth="1"/>
    <col min="6" max="6" width="2.140625" style="73" customWidth="1"/>
    <col min="7" max="7" width="11.7109375" style="73" customWidth="1"/>
    <col min="8" max="8" width="0.85546875" style="73" customWidth="1"/>
    <col min="9" max="9" width="11.7109375" style="73" customWidth="1"/>
    <col min="10" max="16384" width="9.140625" style="73" customWidth="1"/>
  </cols>
  <sheetData>
    <row r="1" spans="1:4" ht="22.5">
      <c r="A1" s="71" t="s">
        <v>40</v>
      </c>
      <c r="B1" s="72"/>
      <c r="C1" s="72"/>
      <c r="D1" s="72"/>
    </row>
    <row r="2" spans="1:5" ht="20.25">
      <c r="A2" s="74" t="s">
        <v>41</v>
      </c>
      <c r="B2" s="75"/>
      <c r="C2" s="75"/>
      <c r="D2" s="75"/>
      <c r="E2" s="16"/>
    </row>
    <row r="3" spans="1:5" ht="20.25">
      <c r="A3" s="74" t="s">
        <v>42</v>
      </c>
      <c r="B3" s="76"/>
      <c r="C3" s="76"/>
      <c r="D3" s="76"/>
      <c r="E3" s="16"/>
    </row>
    <row r="4" spans="1:5" ht="20.25">
      <c r="A4" s="77"/>
      <c r="B4" s="77"/>
      <c r="C4" s="77"/>
      <c r="D4" s="77"/>
      <c r="E4" s="16"/>
    </row>
    <row r="5" spans="1:5" ht="22.5">
      <c r="A5" s="78" t="s">
        <v>43</v>
      </c>
      <c r="B5" s="22"/>
      <c r="C5" s="22"/>
      <c r="D5" s="22"/>
      <c r="E5" s="16"/>
    </row>
    <row r="6" ht="22.5">
      <c r="A6" s="78" t="s">
        <v>102</v>
      </c>
    </row>
    <row r="7" ht="12.75">
      <c r="A7" s="73" t="s">
        <v>44</v>
      </c>
    </row>
    <row r="9" spans="3:9" ht="18.75">
      <c r="C9" s="126" t="s">
        <v>45</v>
      </c>
      <c r="D9" s="126"/>
      <c r="E9" s="126"/>
      <c r="F9" s="25"/>
      <c r="G9" s="126" t="s">
        <v>104</v>
      </c>
      <c r="H9" s="126"/>
      <c r="I9" s="126"/>
    </row>
    <row r="10" spans="3:9" ht="18.75">
      <c r="C10" s="127" t="s">
        <v>103</v>
      </c>
      <c r="D10" s="126"/>
      <c r="E10" s="126"/>
      <c r="G10" s="127" t="s">
        <v>103</v>
      </c>
      <c r="H10" s="126"/>
      <c r="I10" s="126"/>
    </row>
    <row r="11" spans="3:9" ht="18.75">
      <c r="C11" s="79">
        <v>2005</v>
      </c>
      <c r="D11" s="79"/>
      <c r="E11" s="79">
        <v>2004</v>
      </c>
      <c r="F11" s="79"/>
      <c r="G11" s="79">
        <v>2005</v>
      </c>
      <c r="H11" s="79"/>
      <c r="I11" s="79">
        <v>2004</v>
      </c>
    </row>
    <row r="12" spans="3:9" ht="18.75">
      <c r="C12" s="79" t="s">
        <v>46</v>
      </c>
      <c r="D12" s="79"/>
      <c r="E12" s="79" t="s">
        <v>46</v>
      </c>
      <c r="F12" s="79"/>
      <c r="G12" s="79" t="s">
        <v>46</v>
      </c>
      <c r="H12" s="79"/>
      <c r="I12" s="79" t="s">
        <v>46</v>
      </c>
    </row>
    <row r="13" spans="1:9" ht="18.75">
      <c r="A13" s="80" t="s">
        <v>47</v>
      </c>
      <c r="C13" s="81">
        <v>200009</v>
      </c>
      <c r="D13" s="81"/>
      <c r="E13" s="81">
        <v>126304</v>
      </c>
      <c r="F13" s="81"/>
      <c r="G13" s="81">
        <v>669739</v>
      </c>
      <c r="H13" s="81"/>
      <c r="I13" s="81">
        <v>377237</v>
      </c>
    </row>
    <row r="14" spans="1:9" ht="18.75">
      <c r="A14" s="25" t="s">
        <v>48</v>
      </c>
      <c r="C14" s="82">
        <v>-175398</v>
      </c>
      <c r="D14" s="81"/>
      <c r="E14" s="82">
        <v>-115741</v>
      </c>
      <c r="F14" s="81"/>
      <c r="G14" s="82">
        <v>-602620</v>
      </c>
      <c r="H14" s="81"/>
      <c r="I14" s="82">
        <v>-339289</v>
      </c>
    </row>
    <row r="15" spans="1:9" ht="18.75">
      <c r="A15" s="80" t="s">
        <v>49</v>
      </c>
      <c r="C15" s="81">
        <v>24611</v>
      </c>
      <c r="D15" s="81"/>
      <c r="E15" s="81">
        <f>E13+E14</f>
        <v>10563</v>
      </c>
      <c r="F15" s="81"/>
      <c r="G15" s="81">
        <v>67119</v>
      </c>
      <c r="H15" s="81"/>
      <c r="I15" s="81">
        <f>I13+I14</f>
        <v>37948</v>
      </c>
    </row>
    <row r="16" spans="1:9" ht="18.75">
      <c r="A16" s="25" t="s">
        <v>50</v>
      </c>
      <c r="C16" s="82">
        <v>-4709</v>
      </c>
      <c r="D16" s="81"/>
      <c r="E16" s="82">
        <f>-4347+684+8-4</f>
        <v>-3659</v>
      </c>
      <c r="F16" s="81"/>
      <c r="G16" s="82">
        <v>-13378</v>
      </c>
      <c r="H16" s="81"/>
      <c r="I16" s="82">
        <f>-15866+3947</f>
        <v>-11919</v>
      </c>
    </row>
    <row r="17" spans="1:9" ht="18.75">
      <c r="A17" s="80" t="s">
        <v>51</v>
      </c>
      <c r="C17" s="81">
        <v>19902</v>
      </c>
      <c r="D17" s="81"/>
      <c r="E17" s="81">
        <f>E15+E16</f>
        <v>6904</v>
      </c>
      <c r="F17" s="81"/>
      <c r="G17" s="81">
        <v>53741</v>
      </c>
      <c r="H17" s="81"/>
      <c r="I17" s="81">
        <f>I15+I16</f>
        <v>26029</v>
      </c>
    </row>
    <row r="18" spans="1:9" ht="18.75">
      <c r="A18" s="25" t="s">
        <v>52</v>
      </c>
      <c r="C18" s="81">
        <v>-777</v>
      </c>
      <c r="D18" s="81"/>
      <c r="E18" s="81">
        <v>-1614</v>
      </c>
      <c r="F18" s="81"/>
      <c r="G18" s="81">
        <v>-3327</v>
      </c>
      <c r="H18" s="81"/>
      <c r="I18" s="81">
        <v>-3421</v>
      </c>
    </row>
    <row r="19" spans="1:9" ht="18.75">
      <c r="A19" s="25" t="s">
        <v>53</v>
      </c>
      <c r="C19" s="82">
        <v>262</v>
      </c>
      <c r="D19" s="81"/>
      <c r="E19" s="82">
        <v>172</v>
      </c>
      <c r="F19" s="81"/>
      <c r="G19" s="82">
        <v>776</v>
      </c>
      <c r="H19" s="81"/>
      <c r="I19" s="82">
        <v>616</v>
      </c>
    </row>
    <row r="20" spans="1:9" ht="18.75">
      <c r="A20" s="80" t="s">
        <v>54</v>
      </c>
      <c r="C20" s="81">
        <v>19387</v>
      </c>
      <c r="D20" s="81"/>
      <c r="E20" s="81">
        <f>E17+E18+E19</f>
        <v>5462</v>
      </c>
      <c r="F20" s="81"/>
      <c r="G20" s="81">
        <v>51190</v>
      </c>
      <c r="H20" s="81"/>
      <c r="I20" s="81">
        <f>I17+I18+I19</f>
        <v>23224</v>
      </c>
    </row>
    <row r="21" spans="1:9" ht="18.75">
      <c r="A21" s="25" t="s">
        <v>55</v>
      </c>
      <c r="C21" s="81">
        <v>-1177</v>
      </c>
      <c r="D21" s="81"/>
      <c r="E21" s="81">
        <v>-479</v>
      </c>
      <c r="F21" s="81"/>
      <c r="G21" s="81">
        <v>-9913</v>
      </c>
      <c r="H21" s="81"/>
      <c r="I21" s="81">
        <v>-5928</v>
      </c>
    </row>
    <row r="22" spans="1:9" ht="19.5" thickBot="1">
      <c r="A22" s="80" t="s">
        <v>36</v>
      </c>
      <c r="C22" s="83">
        <v>18210</v>
      </c>
      <c r="D22" s="81"/>
      <c r="E22" s="83">
        <f>E20+E21</f>
        <v>4983</v>
      </c>
      <c r="F22" s="81"/>
      <c r="G22" s="83">
        <v>41277</v>
      </c>
      <c r="H22" s="81"/>
      <c r="I22" s="83">
        <f>I20+I21</f>
        <v>17296</v>
      </c>
    </row>
    <row r="23" spans="1:9" ht="20.25" thickBot="1" thickTop="1">
      <c r="A23" s="25" t="s">
        <v>56</v>
      </c>
      <c r="C23" s="84">
        <f>C$22/(94169.126+613.707)*100</f>
        <v>19.212339854834262</v>
      </c>
      <c r="D23" s="81"/>
      <c r="E23" s="84">
        <f>E$22/(87958+4813)*100</f>
        <v>5.371290597277166</v>
      </c>
      <c r="F23" s="81"/>
      <c r="G23" s="84">
        <f>G$22/(94169.126+613.707)*100</f>
        <v>43.54902538099911</v>
      </c>
      <c r="H23" s="81"/>
      <c r="I23" s="84">
        <f>I$22/(87958+4813)*100</f>
        <v>18.64375720861045</v>
      </c>
    </row>
    <row r="24" spans="1:9" ht="20.25" thickBot="1" thickTop="1">
      <c r="A24" s="25" t="s">
        <v>57</v>
      </c>
      <c r="C24" s="84">
        <f>C$22/(94169.126+613.707+2470.569)*100</f>
        <v>18.724280719763406</v>
      </c>
      <c r="D24" s="81"/>
      <c r="E24" s="84">
        <f>E$22/(92771+2255)*100</f>
        <v>5.243828004967062</v>
      </c>
      <c r="F24" s="81"/>
      <c r="G24" s="84">
        <f>G$22/(94169.126+613.707+2470.569)*100</f>
        <v>42.442731206462064</v>
      </c>
      <c r="H24" s="81"/>
      <c r="I24" s="84">
        <f>I22/(92771+2255)*100</f>
        <v>18.201334371645654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horizontalDpi="360" verticalDpi="36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workbookViewId="0" topLeftCell="A1">
      <selection activeCell="B31" sqref="B31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0" customWidth="1"/>
    <col min="4" max="4" width="3.421875" style="0" customWidth="1"/>
    <col min="5" max="5" width="17.421875" style="0" customWidth="1"/>
  </cols>
  <sheetData>
    <row r="1" ht="22.5">
      <c r="A1" s="71" t="s">
        <v>40</v>
      </c>
    </row>
    <row r="2" ht="18.75">
      <c r="A2" s="74" t="s">
        <v>41</v>
      </c>
    </row>
    <row r="3" ht="18.75">
      <c r="A3" s="74" t="s">
        <v>42</v>
      </c>
    </row>
    <row r="4" ht="20.25">
      <c r="A4" s="77"/>
    </row>
    <row r="5" ht="22.5">
      <c r="A5" s="78" t="s">
        <v>58</v>
      </c>
    </row>
    <row r="6" ht="22.5">
      <c r="A6" s="78" t="s">
        <v>105</v>
      </c>
    </row>
    <row r="9" spans="3:7" ht="18.75">
      <c r="C9" s="104" t="s">
        <v>106</v>
      </c>
      <c r="D9" s="85"/>
      <c r="E9" s="104" t="s">
        <v>86</v>
      </c>
      <c r="F9" s="86"/>
      <c r="G9" s="86"/>
    </row>
    <row r="10" spans="3:7" ht="18.75">
      <c r="C10" s="33" t="s">
        <v>59</v>
      </c>
      <c r="D10" s="85"/>
      <c r="E10" s="33" t="s">
        <v>59</v>
      </c>
      <c r="F10" s="86"/>
      <c r="G10" s="86"/>
    </row>
    <row r="11" spans="4:7" ht="12.75">
      <c r="D11" s="86"/>
      <c r="F11" s="86"/>
      <c r="G11" s="86"/>
    </row>
    <row r="12" spans="1:7" ht="18.75">
      <c r="A12" s="25" t="s">
        <v>60</v>
      </c>
      <c r="B12" s="25"/>
      <c r="C12" s="25"/>
      <c r="D12" s="86"/>
      <c r="E12" s="25"/>
      <c r="F12" s="86"/>
      <c r="G12" s="86"/>
    </row>
    <row r="13" spans="1:7" ht="18.75">
      <c r="A13" s="25"/>
      <c r="B13" s="25" t="s">
        <v>61</v>
      </c>
      <c r="C13" s="87">
        <v>51190</v>
      </c>
      <c r="D13" s="88"/>
      <c r="E13" s="87">
        <v>23224</v>
      </c>
      <c r="F13" s="88"/>
      <c r="G13" s="89"/>
    </row>
    <row r="14" spans="1:7" ht="18.75">
      <c r="A14" s="25"/>
      <c r="B14" s="25"/>
      <c r="C14" s="90"/>
      <c r="D14" s="86"/>
      <c r="E14" s="90"/>
      <c r="F14" s="86"/>
      <c r="G14" s="86"/>
    </row>
    <row r="15" spans="1:7" ht="18.75">
      <c r="A15" s="25"/>
      <c r="B15" s="25" t="s">
        <v>62</v>
      </c>
      <c r="C15" s="90">
        <v>14607</v>
      </c>
      <c r="D15" s="86"/>
      <c r="E15" s="90">
        <v>13160</v>
      </c>
      <c r="F15" s="86"/>
      <c r="G15" s="88"/>
    </row>
    <row r="16" spans="1:7" ht="18.75">
      <c r="A16" s="25"/>
      <c r="B16" s="25" t="s">
        <v>63</v>
      </c>
      <c r="C16" s="90">
        <v>-10726</v>
      </c>
      <c r="D16" s="86"/>
      <c r="E16" s="90">
        <f>-3721-63</f>
        <v>-3784</v>
      </c>
      <c r="F16" s="86"/>
      <c r="G16" s="88"/>
    </row>
    <row r="17" spans="1:7" ht="18.75">
      <c r="A17" s="25"/>
      <c r="B17" s="25"/>
      <c r="C17" s="90"/>
      <c r="D17" s="86"/>
      <c r="E17" s="90"/>
      <c r="F17" s="86"/>
      <c r="G17" s="86"/>
    </row>
    <row r="18" spans="1:7" ht="18.75">
      <c r="A18" s="25" t="s">
        <v>64</v>
      </c>
      <c r="B18" s="25"/>
      <c r="C18" s="90">
        <f>SUM(C13:C16)</f>
        <v>55071</v>
      </c>
      <c r="D18" s="91"/>
      <c r="E18" s="90">
        <f>SUM(E13:E16)</f>
        <v>32600</v>
      </c>
      <c r="F18" s="91"/>
      <c r="G18" s="91"/>
    </row>
    <row r="19" spans="1:7" ht="18.75">
      <c r="A19" s="25"/>
      <c r="B19" s="25"/>
      <c r="C19" s="90"/>
      <c r="D19" s="86"/>
      <c r="E19" s="90"/>
      <c r="F19" s="86"/>
      <c r="G19" s="86"/>
    </row>
    <row r="20" spans="1:7" ht="18.75">
      <c r="A20" s="25" t="s">
        <v>65</v>
      </c>
      <c r="B20" s="25"/>
      <c r="C20" s="90"/>
      <c r="D20" s="86"/>
      <c r="E20" s="90"/>
      <c r="F20" s="86"/>
      <c r="G20" s="86"/>
    </row>
    <row r="21" spans="1:7" ht="18.75">
      <c r="A21" s="25"/>
      <c r="B21" s="25" t="s">
        <v>66</v>
      </c>
      <c r="C21" s="92">
        <v>-44583</v>
      </c>
      <c r="D21" s="88"/>
      <c r="E21" s="92">
        <v>-34799</v>
      </c>
      <c r="F21" s="88"/>
      <c r="G21" s="89"/>
    </row>
    <row r="22" spans="1:7" ht="18.75">
      <c r="A22" s="25"/>
      <c r="B22" s="25" t="s">
        <v>67</v>
      </c>
      <c r="C22" s="92">
        <v>-32249</v>
      </c>
      <c r="D22" s="88"/>
      <c r="E22" s="92">
        <v>-13857</v>
      </c>
      <c r="F22" s="88"/>
      <c r="G22" s="89"/>
    </row>
    <row r="23" spans="1:7" ht="18.75">
      <c r="A23" s="25"/>
      <c r="B23" s="25" t="s">
        <v>68</v>
      </c>
      <c r="C23" s="93">
        <v>22339</v>
      </c>
      <c r="D23" s="86"/>
      <c r="E23" s="93">
        <v>4765</v>
      </c>
      <c r="F23" s="88"/>
      <c r="G23" s="89"/>
    </row>
    <row r="24" spans="1:7" ht="18.75">
      <c r="A24" s="25"/>
      <c r="B24" s="25"/>
      <c r="C24" s="90"/>
      <c r="D24" s="86"/>
      <c r="E24" s="90"/>
      <c r="F24" s="86"/>
      <c r="G24" s="86"/>
    </row>
    <row r="25" spans="1:7" ht="18.75">
      <c r="A25" s="25" t="s">
        <v>101</v>
      </c>
      <c r="B25" s="25"/>
      <c r="C25" s="94">
        <f>SUM(C18:C23)</f>
        <v>578</v>
      </c>
      <c r="D25" s="91"/>
      <c r="E25" s="94">
        <f>SUM(E18:E23)</f>
        <v>-11291</v>
      </c>
      <c r="F25" s="91"/>
      <c r="G25" s="91"/>
    </row>
    <row r="26" spans="1:7" ht="18.75">
      <c r="A26" s="25"/>
      <c r="B26" s="25"/>
      <c r="C26" s="90"/>
      <c r="D26" s="86"/>
      <c r="E26" s="90"/>
      <c r="F26" s="86"/>
      <c r="G26" s="86"/>
    </row>
    <row r="27" spans="1:7" ht="18.75">
      <c r="A27" s="25"/>
      <c r="B27" s="25"/>
      <c r="C27" s="90"/>
      <c r="D27" s="86"/>
      <c r="E27" s="90"/>
      <c r="F27" s="86"/>
      <c r="G27" s="86"/>
    </row>
    <row r="28" spans="1:7" ht="18.75">
      <c r="A28" s="25" t="s">
        <v>69</v>
      </c>
      <c r="B28" s="25"/>
      <c r="C28" s="90"/>
      <c r="D28" s="86"/>
      <c r="E28" s="90"/>
      <c r="F28" s="86"/>
      <c r="G28" s="86"/>
    </row>
    <row r="29" spans="1:7" ht="18.75">
      <c r="A29" s="25"/>
      <c r="B29" s="95" t="s">
        <v>70</v>
      </c>
      <c r="C29" s="90">
        <v>0</v>
      </c>
      <c r="D29" s="88"/>
      <c r="E29" s="90">
        <v>0</v>
      </c>
      <c r="F29" s="88"/>
      <c r="G29" s="88"/>
    </row>
    <row r="30" spans="1:7" ht="18.75">
      <c r="A30" s="25"/>
      <c r="B30" s="95" t="s">
        <v>71</v>
      </c>
      <c r="C30" s="90">
        <f>-4848+62+776</f>
        <v>-4010</v>
      </c>
      <c r="D30" s="96"/>
      <c r="E30" s="90">
        <f>-21577+114+616</f>
        <v>-20847</v>
      </c>
      <c r="F30" s="96"/>
      <c r="G30" s="89"/>
    </row>
    <row r="31" spans="1:7" ht="18.75">
      <c r="A31" s="25"/>
      <c r="B31" s="25"/>
      <c r="C31" s="90"/>
      <c r="D31" s="86"/>
      <c r="E31" s="90"/>
      <c r="F31" s="86"/>
      <c r="G31" s="86"/>
    </row>
    <row r="32" spans="1:7" ht="18.75">
      <c r="A32" s="25" t="s">
        <v>72</v>
      </c>
      <c r="B32" s="25"/>
      <c r="C32" s="94">
        <f>SUM(C29:C31)</f>
        <v>-4010</v>
      </c>
      <c r="D32" s="91"/>
      <c r="E32" s="94">
        <f>SUM(E29:E31)</f>
        <v>-20847</v>
      </c>
      <c r="F32" s="91"/>
      <c r="G32" s="91"/>
    </row>
    <row r="33" spans="1:7" ht="18.75">
      <c r="A33" s="25"/>
      <c r="B33" s="25"/>
      <c r="C33" s="90"/>
      <c r="D33" s="86"/>
      <c r="E33" s="90"/>
      <c r="F33" s="86"/>
      <c r="G33" s="86"/>
    </row>
    <row r="34" spans="1:7" ht="18.75">
      <c r="A34" s="25" t="s">
        <v>73</v>
      </c>
      <c r="B34" s="25"/>
      <c r="C34" s="90"/>
      <c r="D34" s="86"/>
      <c r="E34" s="90"/>
      <c r="F34" s="86"/>
      <c r="G34" s="86"/>
    </row>
    <row r="35" spans="1:7" ht="18.75">
      <c r="A35" s="25"/>
      <c r="B35" s="95" t="s">
        <v>74</v>
      </c>
      <c r="C35" s="90">
        <v>1378</v>
      </c>
      <c r="D35" s="86"/>
      <c r="E35" s="90">
        <v>6211</v>
      </c>
      <c r="F35" s="86"/>
      <c r="G35" s="86"/>
    </row>
    <row r="36" spans="1:7" ht="18.75">
      <c r="A36" s="25"/>
      <c r="B36" s="95" t="s">
        <v>75</v>
      </c>
      <c r="C36" s="90">
        <v>1900</v>
      </c>
      <c r="D36" s="88"/>
      <c r="E36" s="90">
        <v>53434</v>
      </c>
      <c r="F36" s="88"/>
      <c r="G36" s="88"/>
    </row>
    <row r="37" spans="1:7" ht="18.75">
      <c r="A37" s="25"/>
      <c r="B37" s="95" t="s">
        <v>76</v>
      </c>
      <c r="C37" s="90">
        <f>-6628-4813</f>
        <v>-11441</v>
      </c>
      <c r="D37" s="88"/>
      <c r="E37" s="90">
        <v>-9277</v>
      </c>
      <c r="F37" s="88"/>
      <c r="G37" s="88"/>
    </row>
    <row r="38" spans="1:7" ht="18.75">
      <c r="A38" s="25"/>
      <c r="B38" s="95" t="s">
        <v>77</v>
      </c>
      <c r="C38" s="90">
        <v>-3327</v>
      </c>
      <c r="D38" s="88"/>
      <c r="E38" s="90">
        <v>-3421</v>
      </c>
      <c r="F38" s="88"/>
      <c r="G38" s="88"/>
    </row>
    <row r="39" spans="1:7" ht="18.75">
      <c r="A39" s="25"/>
      <c r="B39" s="25"/>
      <c r="C39" s="90"/>
      <c r="D39" s="86"/>
      <c r="E39" s="90"/>
      <c r="F39" s="86"/>
      <c r="G39" s="86"/>
    </row>
    <row r="40" spans="1:7" ht="18.75">
      <c r="A40" s="25" t="s">
        <v>107</v>
      </c>
      <c r="B40" s="25"/>
      <c r="C40" s="94">
        <f>SUM(C35:C39)</f>
        <v>-11490</v>
      </c>
      <c r="D40" s="91"/>
      <c r="E40" s="94">
        <f>SUM(E35:E39)</f>
        <v>46947</v>
      </c>
      <c r="F40" s="91"/>
      <c r="G40" s="91"/>
    </row>
    <row r="41" spans="1:7" ht="18.75">
      <c r="A41" s="25"/>
      <c r="B41" s="25"/>
      <c r="C41" s="90"/>
      <c r="D41" s="86"/>
      <c r="E41" s="90"/>
      <c r="F41" s="86"/>
      <c r="G41" s="86"/>
    </row>
    <row r="42" spans="1:7" ht="18.75">
      <c r="A42" s="25" t="s">
        <v>78</v>
      </c>
      <c r="B42" s="25"/>
      <c r="C42" s="90">
        <v>172</v>
      </c>
      <c r="D42" s="86"/>
      <c r="E42" s="90">
        <v>63</v>
      </c>
      <c r="F42" s="86"/>
      <c r="G42" s="86"/>
    </row>
    <row r="43" spans="1:7" ht="18.75">
      <c r="A43" s="25"/>
      <c r="B43" s="25" t="s">
        <v>79</v>
      </c>
      <c r="C43" s="90"/>
      <c r="D43" s="86"/>
      <c r="E43" s="90"/>
      <c r="F43" s="86"/>
      <c r="G43" s="86"/>
    </row>
    <row r="44" spans="1:7" ht="18.75">
      <c r="A44" s="25"/>
      <c r="B44" s="25"/>
      <c r="C44" s="90"/>
      <c r="D44" s="86"/>
      <c r="E44" s="90"/>
      <c r="F44" s="86"/>
      <c r="G44" s="86"/>
    </row>
    <row r="45" spans="1:7" ht="18.75">
      <c r="A45" s="25" t="s">
        <v>80</v>
      </c>
      <c r="B45" s="25"/>
      <c r="C45" s="90">
        <f>C25+C32+C40+C42</f>
        <v>-14750</v>
      </c>
      <c r="D45" s="91"/>
      <c r="E45" s="90">
        <f>E25+E32+E40+E42</f>
        <v>14872</v>
      </c>
      <c r="F45" s="91"/>
      <c r="G45" s="91"/>
    </row>
    <row r="46" spans="1:7" ht="18.75">
      <c r="A46" s="25"/>
      <c r="B46" s="25"/>
      <c r="C46" s="90"/>
      <c r="D46" s="86"/>
      <c r="E46" s="90"/>
      <c r="F46" s="86"/>
      <c r="G46" s="86"/>
    </row>
    <row r="47" spans="1:7" ht="18.75">
      <c r="A47" s="25" t="s">
        <v>81</v>
      </c>
      <c r="B47" s="25"/>
      <c r="C47" s="90">
        <f>45196-2</f>
        <v>45194</v>
      </c>
      <c r="D47" s="88"/>
      <c r="E47" s="90">
        <f>30322</f>
        <v>30322</v>
      </c>
      <c r="F47" s="88"/>
      <c r="G47" s="89"/>
    </row>
    <row r="48" spans="1:7" ht="18.75">
      <c r="A48" s="25"/>
      <c r="B48" s="25"/>
      <c r="C48" s="90"/>
      <c r="D48" s="86"/>
      <c r="E48" s="90"/>
      <c r="F48" s="86"/>
      <c r="G48" s="86"/>
    </row>
    <row r="49" spans="1:7" ht="19.5" thickBot="1">
      <c r="A49" s="25" t="s">
        <v>82</v>
      </c>
      <c r="B49" s="25"/>
      <c r="C49" s="97">
        <f>C47+C45</f>
        <v>30444</v>
      </c>
      <c r="D49" s="91"/>
      <c r="E49" s="97">
        <f>E47+E45</f>
        <v>45194</v>
      </c>
      <c r="F49" s="91"/>
      <c r="G49" s="91"/>
    </row>
    <row r="50" spans="1:7" ht="19.5" thickTop="1">
      <c r="A50" s="25"/>
      <c r="B50" s="25"/>
      <c r="C50" s="90"/>
      <c r="D50" s="86"/>
      <c r="E50" s="90"/>
      <c r="F50" s="86"/>
      <c r="G50" s="86"/>
    </row>
    <row r="52" spans="2:5" ht="12.75">
      <c r="B52" t="s">
        <v>83</v>
      </c>
      <c r="C52" s="99">
        <f>1107+5402</f>
        <v>6509</v>
      </c>
      <c r="E52" s="98">
        <f>1810+1194</f>
        <v>3004</v>
      </c>
    </row>
    <row r="53" spans="2:5" ht="12.75">
      <c r="B53" t="s">
        <v>84</v>
      </c>
      <c r="C53" s="98">
        <f>10625+32589</f>
        <v>43214</v>
      </c>
      <c r="E53" s="98">
        <f>21752+12150</f>
        <v>33902</v>
      </c>
    </row>
    <row r="54" spans="2:5" ht="12.75">
      <c r="B54" t="s">
        <v>85</v>
      </c>
      <c r="C54" s="98">
        <v>-327</v>
      </c>
      <c r="E54" s="98">
        <v>-2251</v>
      </c>
    </row>
    <row r="55" spans="3:5" ht="13.5" thickBot="1">
      <c r="C55" s="100">
        <f>SUM(C52:C54)</f>
        <v>49396</v>
      </c>
      <c r="E55" s="100">
        <f>SUM(E52:E54)</f>
        <v>34655</v>
      </c>
    </row>
    <row r="56" ht="13.5" thickTop="1"/>
  </sheetData>
  <printOptions/>
  <pageMargins left="0.75" right="0.75" top="1" bottom="1" header="0.5" footer="0.5"/>
  <pageSetup horizontalDpi="360" verticalDpi="360" orientation="portrait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2005-05-12T03:58:05Z</cp:lastPrinted>
  <dcterms:created xsi:type="dcterms:W3CDTF">2004-10-19T07:22:43Z</dcterms:created>
  <dcterms:modified xsi:type="dcterms:W3CDTF">2005-05-18T07:22:05Z</dcterms:modified>
  <cp:category/>
  <cp:version/>
  <cp:contentType/>
  <cp:contentStatus/>
</cp:coreProperties>
</file>